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<sst xmlns="http://schemas.openxmlformats.org/spreadsheetml/2006/main" count="163" uniqueCount="112">
  <si>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</si>
  <si>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</si>
  <si>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</si>
  <si>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</si>
  <si>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</si>
  <si>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</si>
  <si>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</si>
  <si>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</si>
  <si>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</si>
  <si>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</si>
  <si>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</si>
  <si>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</si>
  <si>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</si>
  <si>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</si>
  <si>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</si>
  <si>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</si>
  <si>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</si>
  <si>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</si>
  <si>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</si>
  <si>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</si>
  <si>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</si>
  <si>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</si>
  <si>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</si>
  <si>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</si>
  <si>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</si>
  <si>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</si>
  <si>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</si>
  <si>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</si>
  <si>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</si>
  <si>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</si>
  <si>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</si>
  <si>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</si>
  <si>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</si>
  <si>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</si>
  <si>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</si>
  <si>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</si>
  <si>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</si>
  <si>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</si>
  <si>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</si>
  <si>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</si>
  <si>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</si>
  <si>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</si>
  <si>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</si>
  <si>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</si>
  <si>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</si>
  <si>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</si>
  <si>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</si>
  <si>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</si>
  <si>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</si>
  <si>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</si>
  <si>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</si>
  <si>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</si>
  <si>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</si>
  <si>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</si>
  <si>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</si>
  <si>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</si>
  <si>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</si>
  <si>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</si>
  <si>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</si>
  <si>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</si>
  <si>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</si>
  <si>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</si>
  <si>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</si>
  <si>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</si>
  <si>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</si>
  <si>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</si>
  <si>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</si>
  <si>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</si>
  <si>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</si>
  <si>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</si>
  <si>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</si>
  <si>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</si>
  <si>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</si>
  <si>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</si>
  <si>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</si>
  <si>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</si>
  <si>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</si>
  <si>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</si>
  <si>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</si>
  <si>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</si>
  <si>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</si>
  <si>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</si>
  <si>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</si>
  <si>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</si>
  <si>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</si>
  <si>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</si>
  <si>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</si>
  <si>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</si>
  <si>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</si>
  <si>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</si>
  <si>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</si>
  <si>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</si>
  <si>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</si>
  <si>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</si>
  <si>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</si>
  <si>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</si>
  <si>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</si>
  <si>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</si>
  <si>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</si>
  <si>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</si>
  <si>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</si>
  <si>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</si>
  <si>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</si>
  <si>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</si>
  <si>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</si>
  <si>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</si>
  <si>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</si>
  <si>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</si>
  <si>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</si>
  <si>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</si>
  <si>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</si>
  <si>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загального фонду міського бюджету станом на 12.09.2017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</si>
</sst>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48176002"/>
        <c:axId val="30930835"/>
      </c:bar3D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6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9942060"/>
        <c:axId val="22369677"/>
      </c:bar3D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2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502"/>
        <c:axId val="4519"/>
      </c:bar3D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40672"/>
        <c:axId val="366049"/>
      </c:bar3D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3294442"/>
        <c:axId val="29649979"/>
      </c:bar3D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49979"/>
        <c:crosses val="autoZero"/>
        <c:auto val="1"/>
        <c:lblOffset val="100"/>
        <c:tickLblSkip val="2"/>
        <c:noMultiLvlLbl val="0"/>
      </c:catAx>
      <c:valAx>
        <c:axId val="29649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65523220"/>
        <c:axId val="52838069"/>
      </c:bar3D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5780574"/>
        <c:axId val="52025167"/>
      </c:bar3D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65573320"/>
        <c:axId val="53288969"/>
      </c:bar3D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9838674"/>
        <c:axId val="21439203"/>
      </c:bar3D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8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480753.7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</f>
        <v>398870.8999999999</v>
      </c>
      <c r="E6" s="3">
        <f>D6/D151*100</f>
        <v>33.810601384360744</v>
      </c>
      <c r="F6" s="3">
        <f>D6/B6*100</f>
        <v>82.96782739269607</v>
      </c>
      <c r="G6" s="3">
        <f aca="true" t="shared" si="0" ref="G6:G43">D6/C6*100</f>
        <v>61.40544203674649</v>
      </c>
      <c r="H6" s="47">
        <f>B6-D6</f>
        <v>81882.8000000001</v>
      </c>
      <c r="I6" s="47">
        <f aca="true" t="shared" si="1" ref="I6:I43">C6-D6</f>
        <v>250698.40000000002</v>
      </c>
    </row>
    <row r="7" spans="1:9" s="37" customFormat="1" ht="18.75">
      <c r="A7" s="104" t="s">
        <v>82</v>
      </c>
      <c r="B7" s="97">
        <v>186334.5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</f>
        <v>149639.50000000003</v>
      </c>
      <c r="E7" s="95">
        <f>D7/D6*100</f>
        <v>37.51577264724001</v>
      </c>
      <c r="F7" s="95">
        <f>D7/B7*100</f>
        <v>80.30692115523429</v>
      </c>
      <c r="G7" s="95">
        <f>D7/C7*100</f>
        <v>61.4442821601162</v>
      </c>
      <c r="H7" s="105">
        <f>B7-D7</f>
        <v>36694.99999999997</v>
      </c>
      <c r="I7" s="105">
        <f t="shared" si="1"/>
        <v>93897.39999999997</v>
      </c>
    </row>
    <row r="8" spans="1:9" ht="18">
      <c r="A8" s="23" t="s">
        <v>3</v>
      </c>
      <c r="B8" s="42">
        <v>379180.4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</f>
        <v>317669.1999999999</v>
      </c>
      <c r="E8" s="1">
        <f>D8/D6*100</f>
        <v>79.64210976534011</v>
      </c>
      <c r="F8" s="1">
        <f>D8/B8*100</f>
        <v>83.77785349664694</v>
      </c>
      <c r="G8" s="1">
        <f t="shared" si="0"/>
        <v>62.61139878399513</v>
      </c>
      <c r="H8" s="44">
        <f>B8-D8</f>
        <v>61511.20000000013</v>
      </c>
      <c r="I8" s="44">
        <f t="shared" si="1"/>
        <v>189697.20000000013</v>
      </c>
    </row>
    <row r="9" spans="1:9" ht="18">
      <c r="A9" s="23" t="s">
        <v>2</v>
      </c>
      <c r="B9" s="42">
        <v>81.4</v>
      </c>
      <c r="C9" s="43">
        <v>92.5</v>
      </c>
      <c r="D9" s="44">
        <f>2.5+4.3+3.3+7+0.4+1.3+1.6+1.3+1.5-0.1+0.8</f>
        <v>23.900000000000002</v>
      </c>
      <c r="E9" s="12">
        <f>D9/D6*100</f>
        <v>0.0059919136743242</v>
      </c>
      <c r="F9" s="119">
        <f>D9/B9*100</f>
        <v>29.361179361179364</v>
      </c>
      <c r="G9" s="1">
        <f t="shared" si="0"/>
        <v>25.83783783783784</v>
      </c>
      <c r="H9" s="44">
        <f aca="true" t="shared" si="2" ref="H9:H43">B9-D9</f>
        <v>57.5</v>
      </c>
      <c r="I9" s="44">
        <f t="shared" si="1"/>
        <v>68.6</v>
      </c>
    </row>
    <row r="10" spans="1:9" ht="18">
      <c r="A10" s="23" t="s">
        <v>1</v>
      </c>
      <c r="B10" s="42">
        <v>22050.9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</f>
        <v>19286.1</v>
      </c>
      <c r="E10" s="1">
        <f>D10/D6*100</f>
        <v>4.835173485957487</v>
      </c>
      <c r="F10" s="1">
        <f aca="true" t="shared" si="3" ref="F10:F41">D10/B10*100</f>
        <v>87.46173625566303</v>
      </c>
      <c r="G10" s="1">
        <f t="shared" si="0"/>
        <v>70.22959415909546</v>
      </c>
      <c r="H10" s="44">
        <f t="shared" si="2"/>
        <v>2764.800000000003</v>
      </c>
      <c r="I10" s="44">
        <f t="shared" si="1"/>
        <v>8175.4000000000015</v>
      </c>
    </row>
    <row r="11" spans="1:9" ht="18">
      <c r="A11" s="23" t="s">
        <v>0</v>
      </c>
      <c r="B11" s="42">
        <v>54414.1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</f>
        <v>46235.200000000004</v>
      </c>
      <c r="E11" s="1">
        <f>D11/D6*100</f>
        <v>11.591519962975493</v>
      </c>
      <c r="F11" s="1">
        <f t="shared" si="3"/>
        <v>84.96915321580254</v>
      </c>
      <c r="G11" s="1">
        <f t="shared" si="0"/>
        <v>57.245232886244246</v>
      </c>
      <c r="H11" s="44">
        <f t="shared" si="2"/>
        <v>8178.899999999994</v>
      </c>
      <c r="I11" s="44">
        <f t="shared" si="1"/>
        <v>34531.69999999999</v>
      </c>
    </row>
    <row r="12" spans="1:9" ht="18">
      <c r="A12" s="23" t="s">
        <v>14</v>
      </c>
      <c r="B12" s="42">
        <v>10107.7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</f>
        <v>8176.9</v>
      </c>
      <c r="E12" s="1">
        <f>D12/D6*100</f>
        <v>2.0500116704427427</v>
      </c>
      <c r="F12" s="1">
        <f t="shared" si="3"/>
        <v>80.89773143247227</v>
      </c>
      <c r="G12" s="1">
        <f t="shared" si="0"/>
        <v>58.28735583023252</v>
      </c>
      <c r="H12" s="44">
        <f t="shared" si="2"/>
        <v>1930.800000000001</v>
      </c>
      <c r="I12" s="44">
        <f t="shared" si="1"/>
        <v>5851.700000000001</v>
      </c>
    </row>
    <row r="13" spans="1:9" ht="18.75" thickBot="1">
      <c r="A13" s="23" t="s">
        <v>28</v>
      </c>
      <c r="B13" s="43">
        <f>B6-B8-B9-B10-B11-B12</f>
        <v>14919.2</v>
      </c>
      <c r="C13" s="43">
        <f>C6-C8-C9-C10-C11-C12</f>
        <v>19853.399999999914</v>
      </c>
      <c r="D13" s="43">
        <f>D6-D8-D9-D10-D11-D12</f>
        <v>7479.600000000015</v>
      </c>
      <c r="E13" s="1">
        <f>D13/D6*100</f>
        <v>1.8751932016098483</v>
      </c>
      <c r="F13" s="1">
        <f t="shared" si="3"/>
        <v>50.13405544533228</v>
      </c>
      <c r="G13" s="1">
        <f t="shared" si="0"/>
        <v>37.674151530720415</v>
      </c>
      <c r="H13" s="44">
        <f t="shared" si="2"/>
        <v>7439.599999999986</v>
      </c>
      <c r="I13" s="44">
        <f t="shared" si="1"/>
        <v>12373.7999999999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292724.9-2430.9</f>
        <v>290294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</f>
        <v>247731.40000000002</v>
      </c>
      <c r="E18" s="3">
        <f>D18/D151*100</f>
        <v>20.999144374256502</v>
      </c>
      <c r="F18" s="3">
        <f>D18/B18*100</f>
        <v>85.33810550683101</v>
      </c>
      <c r="G18" s="3">
        <f t="shared" si="0"/>
        <v>66.42409883682738</v>
      </c>
      <c r="H18" s="47">
        <f>B18-D18</f>
        <v>42562.59999999998</v>
      </c>
      <c r="I18" s="47">
        <f t="shared" si="1"/>
        <v>125222.69999999995</v>
      </c>
    </row>
    <row r="19" spans="1:13" s="37" customFormat="1" ht="18.75">
      <c r="A19" s="104" t="s">
        <v>83</v>
      </c>
      <c r="B19" s="97">
        <v>179936.4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</f>
        <v>160449.30000000008</v>
      </c>
      <c r="E19" s="95">
        <f>D19/D18*100</f>
        <v>64.76744570934491</v>
      </c>
      <c r="F19" s="95">
        <f t="shared" si="3"/>
        <v>89.17000673571333</v>
      </c>
      <c r="G19" s="95">
        <f t="shared" si="0"/>
        <v>66.991906240149</v>
      </c>
      <c r="H19" s="105">
        <f t="shared" si="2"/>
        <v>19487.09999999992</v>
      </c>
      <c r="I19" s="105">
        <f t="shared" si="1"/>
        <v>79056.19999999992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290294</v>
      </c>
      <c r="C25" s="43">
        <f>C18</f>
        <v>372954.1</v>
      </c>
      <c r="D25" s="43">
        <f>D18</f>
        <v>247731.40000000002</v>
      </c>
      <c r="E25" s="1">
        <f>D25/D18*100</f>
        <v>100</v>
      </c>
      <c r="F25" s="1">
        <f t="shared" si="3"/>
        <v>85.33810550683101</v>
      </c>
      <c r="G25" s="1">
        <f t="shared" si="0"/>
        <v>66.42409883682738</v>
      </c>
      <c r="H25" s="44">
        <f t="shared" si="2"/>
        <v>42562.59999999998</v>
      </c>
      <c r="I25" s="44">
        <f t="shared" si="1"/>
        <v>125222.69999999995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47966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</f>
        <v>39409.199999999975</v>
      </c>
      <c r="E33" s="3">
        <f>D33/D151*100</f>
        <v>3.3405514217170236</v>
      </c>
      <c r="F33" s="3">
        <f>D33/B33*100</f>
        <v>82.16069716048862</v>
      </c>
      <c r="G33" s="3">
        <f t="shared" si="0"/>
        <v>60.90925249028226</v>
      </c>
      <c r="H33" s="47">
        <f t="shared" si="2"/>
        <v>8556.800000000025</v>
      </c>
      <c r="I33" s="47">
        <f t="shared" si="1"/>
        <v>25292.300000000025</v>
      </c>
      <c r="K33" s="132"/>
    </row>
    <row r="34" spans="1:11" ht="18">
      <c r="A34" s="23" t="s">
        <v>3</v>
      </c>
      <c r="B34" s="42">
        <v>39774.7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</f>
        <v>32707.199999999997</v>
      </c>
      <c r="E34" s="1">
        <f>D34/D33*100</f>
        <v>82.99381870223202</v>
      </c>
      <c r="F34" s="1">
        <f t="shared" si="3"/>
        <v>82.23116704840011</v>
      </c>
      <c r="G34" s="1">
        <f t="shared" si="0"/>
        <v>61.8822830481762</v>
      </c>
      <c r="H34" s="44">
        <f t="shared" si="2"/>
        <v>7067.5</v>
      </c>
      <c r="I34" s="44">
        <f t="shared" si="1"/>
        <v>20146.699999999997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1840.3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</f>
        <v>1548.7</v>
      </c>
      <c r="E36" s="1">
        <f>D36/D33*100</f>
        <v>3.9297930432487873</v>
      </c>
      <c r="F36" s="1">
        <f t="shared" si="3"/>
        <v>84.1547573765147</v>
      </c>
      <c r="G36" s="1">
        <f t="shared" si="0"/>
        <v>50.300431972457694</v>
      </c>
      <c r="H36" s="44">
        <f t="shared" si="2"/>
        <v>291.5999999999999</v>
      </c>
      <c r="I36" s="44">
        <f t="shared" si="1"/>
        <v>1530.2</v>
      </c>
      <c r="K36" s="132"/>
    </row>
    <row r="37" spans="1:11" s="37" customFormat="1" ht="18.75">
      <c r="A37" s="18" t="s">
        <v>7</v>
      </c>
      <c r="B37" s="51">
        <v>505.7</v>
      </c>
      <c r="C37" s="52">
        <f>856.1-104</f>
        <v>752.1</v>
      </c>
      <c r="D37" s="53">
        <f>7.4+12.3+6.1+3.3+9.3+3.2+58.1+36.7+24.4+18.9-18.9+0.1+12+83.3+21.3+10.7+4.7+55.2+2.2+22.4+77.9+16.1</f>
        <v>466.70000000000005</v>
      </c>
      <c r="E37" s="17">
        <f>D37/D33*100</f>
        <v>1.1842412431614961</v>
      </c>
      <c r="F37" s="17">
        <f t="shared" si="3"/>
        <v>92.28791773778921</v>
      </c>
      <c r="G37" s="17">
        <f t="shared" si="0"/>
        <v>62.052918494881006</v>
      </c>
      <c r="H37" s="53">
        <f t="shared" si="2"/>
        <v>38.99999999999994</v>
      </c>
      <c r="I37" s="53">
        <f t="shared" si="1"/>
        <v>285.4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0.06470570323680769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5819.800000000003</v>
      </c>
      <c r="C39" s="42">
        <f>C33-C34-C36-C37-C35-C38</f>
        <v>7935.800000000006</v>
      </c>
      <c r="D39" s="42">
        <f>D33-D34-D36-D37-D35-D38</f>
        <v>4661.0999999999785</v>
      </c>
      <c r="E39" s="1">
        <f>D39/D33*100</f>
        <v>11.8274413081209</v>
      </c>
      <c r="F39" s="1">
        <f t="shared" si="3"/>
        <v>80.09038111275261</v>
      </c>
      <c r="G39" s="1">
        <f t="shared" si="0"/>
        <v>58.73509917084573</v>
      </c>
      <c r="H39" s="44">
        <f>B39-D39</f>
        <v>1158.7000000000244</v>
      </c>
      <c r="I39" s="44">
        <f t="shared" si="1"/>
        <v>3274.700000000027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2000.8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</f>
        <v>1258.5000000000002</v>
      </c>
      <c r="E43" s="3">
        <f>D43/D151*100</f>
        <v>0.10667772916554707</v>
      </c>
      <c r="F43" s="3">
        <f>D43/B43*100</f>
        <v>62.89984006397442</v>
      </c>
      <c r="G43" s="3">
        <f t="shared" si="0"/>
        <v>56.25838176128744</v>
      </c>
      <c r="H43" s="47">
        <f t="shared" si="2"/>
        <v>742.2999999999997</v>
      </c>
      <c r="I43" s="47">
        <f t="shared" si="1"/>
        <v>978.5000000000002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8835.5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</f>
        <v>7593.1</v>
      </c>
      <c r="E45" s="3">
        <f>D45/D151*100</f>
        <v>0.6436350141652089</v>
      </c>
      <c r="F45" s="3">
        <f>D45/B45*100</f>
        <v>85.93854337615302</v>
      </c>
      <c r="G45" s="3">
        <f aca="true" t="shared" si="4" ref="G45:G76">D45/C45*100</f>
        <v>64.41381065490329</v>
      </c>
      <c r="H45" s="47">
        <f>B45-D45</f>
        <v>1242.3999999999996</v>
      </c>
      <c r="I45" s="47">
        <f aca="true" t="shared" si="5" ref="I45:I77">C45-D45</f>
        <v>4194.9</v>
      </c>
      <c r="K45" s="132"/>
    </row>
    <row r="46" spans="1:11" ht="18">
      <c r="A46" s="23" t="s">
        <v>3</v>
      </c>
      <c r="B46" s="42">
        <v>7975.6</v>
      </c>
      <c r="C46" s="43">
        <v>10529.7</v>
      </c>
      <c r="D46" s="44">
        <f>102.7+154.9+447.3+314.1+572.1+284.8+559+325.4+510.8+301.6+29.6+556.7+0.1+311.9+684.4+334.8+585.4+305.3+503.4-0.1+18</f>
        <v>6902.199999999999</v>
      </c>
      <c r="E46" s="1">
        <f>D46/D45*100</f>
        <v>90.90094954629859</v>
      </c>
      <c r="F46" s="1">
        <f aca="true" t="shared" si="6" ref="F46:F74">D46/B46*100</f>
        <v>86.54145142685188</v>
      </c>
      <c r="G46" s="1">
        <f t="shared" si="4"/>
        <v>65.54982573102745</v>
      </c>
      <c r="H46" s="44">
        <f aca="true" t="shared" si="7" ref="H46:H74">B46-D46</f>
        <v>1073.4000000000015</v>
      </c>
      <c r="I46" s="44">
        <f t="shared" si="5"/>
        <v>3627.500000000002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0.010535881260618192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0.49123546377632327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570.2</v>
      </c>
      <c r="C49" s="43">
        <v>865.1</v>
      </c>
      <c r="D49" s="44">
        <f>3.1+3.5+1+0.7+59.3+95.2+2.2+6-0.1+53.5+89.7+6.2+7.2+73.9+0.4+4+3.2+30.6+0.2+2.7+3.1+5.4+3.6+1.3+5+0.5</f>
        <v>461.4</v>
      </c>
      <c r="E49" s="1">
        <f>D49/D45*100</f>
        <v>6.076569517061542</v>
      </c>
      <c r="F49" s="1">
        <f t="shared" si="6"/>
        <v>80.91897579796562</v>
      </c>
      <c r="G49" s="1">
        <f t="shared" si="4"/>
        <v>53.33487458097329</v>
      </c>
      <c r="H49" s="44">
        <f t="shared" si="7"/>
        <v>108.80000000000007</v>
      </c>
      <c r="I49" s="44">
        <f t="shared" si="5"/>
        <v>403.70000000000005</v>
      </c>
      <c r="K49" s="132"/>
    </row>
    <row r="50" spans="1:11" ht="18.75" thickBot="1">
      <c r="A50" s="23" t="s">
        <v>28</v>
      </c>
      <c r="B50" s="43">
        <f>B45-B46-B49-B48-B47</f>
        <v>240.1999999999996</v>
      </c>
      <c r="C50" s="43">
        <f>C45-C46-C49-C48-C47</f>
        <v>317.49999999999926</v>
      </c>
      <c r="D50" s="43">
        <f>D45-D46-D49-D48-D47</f>
        <v>191.40000000000146</v>
      </c>
      <c r="E50" s="1">
        <f>D50/D45*100</f>
        <v>2.520709591602922</v>
      </c>
      <c r="F50" s="1">
        <f t="shared" si="6"/>
        <v>79.68359700249866</v>
      </c>
      <c r="G50" s="1">
        <f t="shared" si="4"/>
        <v>60.28346456692974</v>
      </c>
      <c r="H50" s="44">
        <f t="shared" si="7"/>
        <v>48.799999999998136</v>
      </c>
      <c r="I50" s="44">
        <f t="shared" si="5"/>
        <v>126.0999999999978</v>
      </c>
      <c r="K50" s="132"/>
    </row>
    <row r="51" spans="1:11" ht="18.75" thickBot="1">
      <c r="A51" s="22" t="s">
        <v>4</v>
      </c>
      <c r="B51" s="45">
        <v>17530.2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</f>
        <v>14735.800000000001</v>
      </c>
      <c r="E51" s="3">
        <f>D51/D151*100</f>
        <v>1.249091522795128</v>
      </c>
      <c r="F51" s="3">
        <f>D51/B51*100</f>
        <v>84.05950873349991</v>
      </c>
      <c r="G51" s="3">
        <f t="shared" si="4"/>
        <v>61.62538317741376</v>
      </c>
      <c r="H51" s="47">
        <f>B51-D51</f>
        <v>2794.3999999999996</v>
      </c>
      <c r="I51" s="47">
        <f t="shared" si="5"/>
        <v>9176.099999999997</v>
      </c>
      <c r="K51" s="132"/>
    </row>
    <row r="52" spans="1:11" ht="18">
      <c r="A52" s="23" t="s">
        <v>3</v>
      </c>
      <c r="B52" s="42">
        <v>10949.3</v>
      </c>
      <c r="C52" s="43">
        <f>16189.8-940.4</f>
        <v>15249.4</v>
      </c>
      <c r="D52" s="44">
        <f>392.4+738.8+389.6+752.9+403.1+730.4+397.8+724.9+1.1+0.1+403+795.7+527.1+1240.6+386.5+33.7+705.7+0.1+5.8+226.6+536.1+14.2+2.1</f>
        <v>9408.300000000001</v>
      </c>
      <c r="E52" s="1">
        <f>D52/D51*100</f>
        <v>63.84655057750513</v>
      </c>
      <c r="F52" s="1">
        <f t="shared" si="6"/>
        <v>85.92604093412366</v>
      </c>
      <c r="G52" s="1">
        <f t="shared" si="4"/>
        <v>61.69619788319542</v>
      </c>
      <c r="H52" s="44">
        <f t="shared" si="7"/>
        <v>1540.9999999999982</v>
      </c>
      <c r="I52" s="44">
        <f t="shared" si="5"/>
        <v>5841.0999999999985</v>
      </c>
      <c r="K52" s="132"/>
    </row>
    <row r="53" spans="1:11" ht="18">
      <c r="A53" s="23" t="s">
        <v>2</v>
      </c>
      <c r="B53" s="42">
        <v>3.2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3.2</v>
      </c>
      <c r="I53" s="44">
        <f t="shared" si="5"/>
        <v>13</v>
      </c>
      <c r="K53" s="132"/>
    </row>
    <row r="54" spans="1:11" ht="18">
      <c r="A54" s="23" t="s">
        <v>1</v>
      </c>
      <c r="B54" s="42">
        <v>598.3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</f>
        <v>397.2999999999999</v>
      </c>
      <c r="E54" s="1">
        <f>D54/D51*100</f>
        <v>2.6961549423852107</v>
      </c>
      <c r="F54" s="1">
        <f t="shared" si="6"/>
        <v>66.4048136386428</v>
      </c>
      <c r="G54" s="1">
        <f t="shared" si="4"/>
        <v>49.03727474697604</v>
      </c>
      <c r="H54" s="44">
        <f t="shared" si="7"/>
        <v>201.00000000000006</v>
      </c>
      <c r="I54" s="44">
        <f t="shared" si="5"/>
        <v>412.90000000000015</v>
      </c>
      <c r="K54" s="132"/>
    </row>
    <row r="55" spans="1:11" ht="18">
      <c r="A55" s="23" t="s">
        <v>0</v>
      </c>
      <c r="B55" s="42">
        <v>610.8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</f>
        <v>503.8000000000001</v>
      </c>
      <c r="E55" s="1">
        <f>D55/D51*100</f>
        <v>3.4188846211267805</v>
      </c>
      <c r="F55" s="1">
        <f t="shared" si="6"/>
        <v>82.48199083169617</v>
      </c>
      <c r="G55" s="1">
        <f t="shared" si="4"/>
        <v>47.407546814717236</v>
      </c>
      <c r="H55" s="44">
        <f t="shared" si="7"/>
        <v>106.99999999999983</v>
      </c>
      <c r="I55" s="44">
        <f t="shared" si="5"/>
        <v>558.8999999999999</v>
      </c>
      <c r="K55" s="132"/>
    </row>
    <row r="56" spans="1:11" ht="18">
      <c r="A56" s="23" t="s">
        <v>14</v>
      </c>
      <c r="B56" s="42">
        <v>373</v>
      </c>
      <c r="C56" s="43">
        <v>518.9</v>
      </c>
      <c r="D56" s="43">
        <f>34+46+40+40+40+40+40+40</f>
        <v>320</v>
      </c>
      <c r="E56" s="1">
        <f>D56/D51*100</f>
        <v>2.171582133307998</v>
      </c>
      <c r="F56" s="1">
        <f>D56/B56*100</f>
        <v>85.79088471849866</v>
      </c>
      <c r="G56" s="1">
        <f>D56/C56*100</f>
        <v>61.668915012526504</v>
      </c>
      <c r="H56" s="44">
        <f t="shared" si="7"/>
        <v>53</v>
      </c>
      <c r="I56" s="44">
        <f t="shared" si="5"/>
        <v>198.89999999999998</v>
      </c>
      <c r="K56" s="132"/>
    </row>
    <row r="57" spans="1:11" ht="18.75" thickBot="1">
      <c r="A57" s="23" t="s">
        <v>28</v>
      </c>
      <c r="B57" s="43">
        <f>B51-B52-B55-B54-B53-B56</f>
        <v>4995.600000000001</v>
      </c>
      <c r="C57" s="43">
        <f>C51-C52-C55-C54-C53-C56</f>
        <v>6257.699999999999</v>
      </c>
      <c r="D57" s="43">
        <f>D51-D52-D55-D54-D53-D56</f>
        <v>4106.4</v>
      </c>
      <c r="E57" s="1">
        <f>D57/D51*100</f>
        <v>27.86682772567488</v>
      </c>
      <c r="F57" s="1">
        <f t="shared" si="6"/>
        <v>82.2003362959404</v>
      </c>
      <c r="G57" s="1">
        <f t="shared" si="4"/>
        <v>65.62155424516996</v>
      </c>
      <c r="H57" s="44">
        <f>B57-D57</f>
        <v>889.2000000000016</v>
      </c>
      <c r="I57" s="44">
        <f>C57-D57</f>
        <v>2151.2999999999993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3245.1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</f>
        <v>2594.7</v>
      </c>
      <c r="E59" s="3">
        <f>D59/D151*100</f>
        <v>0.21994175913058797</v>
      </c>
      <c r="F59" s="3">
        <f>D59/B59*100</f>
        <v>79.95747434593696</v>
      </c>
      <c r="G59" s="3">
        <f t="shared" si="4"/>
        <v>60.11677208591089</v>
      </c>
      <c r="H59" s="47">
        <f>B59-D59</f>
        <v>650.4000000000001</v>
      </c>
      <c r="I59" s="47">
        <f t="shared" si="5"/>
        <v>1721.4000000000005</v>
      </c>
      <c r="K59" s="132"/>
    </row>
    <row r="60" spans="1:11" ht="18">
      <c r="A60" s="23" t="s">
        <v>3</v>
      </c>
      <c r="B60" s="42">
        <v>1932.4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</f>
        <v>1662.6000000000004</v>
      </c>
      <c r="E60" s="1">
        <f>D60/D59*100</f>
        <v>64.07677188114235</v>
      </c>
      <c r="F60" s="1">
        <f t="shared" si="6"/>
        <v>86.03808735251502</v>
      </c>
      <c r="G60" s="1">
        <f t="shared" si="4"/>
        <v>64.92755887062133</v>
      </c>
      <c r="H60" s="44">
        <f t="shared" si="7"/>
        <v>269.7999999999997</v>
      </c>
      <c r="I60" s="44">
        <f t="shared" si="5"/>
        <v>898.0999999999999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12.988014028596757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228.5</v>
      </c>
      <c r="C62" s="43">
        <f>451.8-38.9</f>
        <v>412.90000000000003</v>
      </c>
      <c r="D62" s="44">
        <f>0.4+18.6+55.1+0.5+32.9+0.7+67.5+3.7+0.4+6.3+12.6+0.1+4.2+0.1+1.9+0.5+3.8+1+0.1+0.1+2.5-0.1+0.6</f>
        <v>213.49999999999997</v>
      </c>
      <c r="E62" s="1">
        <f>D62/D59*100</f>
        <v>8.228311558176282</v>
      </c>
      <c r="F62" s="1">
        <f t="shared" si="6"/>
        <v>93.43544857768052</v>
      </c>
      <c r="G62" s="1">
        <f t="shared" si="4"/>
        <v>51.70743521433761</v>
      </c>
      <c r="H62" s="44">
        <f t="shared" si="7"/>
        <v>15.000000000000028</v>
      </c>
      <c r="I62" s="44">
        <f t="shared" si="5"/>
        <v>199.40000000000006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3.4609010675607967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433.3999999999998</v>
      </c>
      <c r="C64" s="43">
        <f>C59-C60-C62-C63-C61</f>
        <v>691.7</v>
      </c>
      <c r="D64" s="43">
        <f>D59-D60-D62-D63-D61</f>
        <v>291.7999999999995</v>
      </c>
      <c r="E64" s="1">
        <f>D64/D59*100</f>
        <v>11.246001464523818</v>
      </c>
      <c r="F64" s="1">
        <f t="shared" si="6"/>
        <v>67.32810336871242</v>
      </c>
      <c r="G64" s="1">
        <f t="shared" si="4"/>
        <v>42.1859187509035</v>
      </c>
      <c r="H64" s="44">
        <f t="shared" si="7"/>
        <v>141.6000000000003</v>
      </c>
      <c r="I64" s="44">
        <f t="shared" si="5"/>
        <v>399.90000000000055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363.3</v>
      </c>
      <c r="C69" s="46">
        <f>C70+C71</f>
        <v>397.5</v>
      </c>
      <c r="D69" s="47">
        <f>SUM(D70:D71)</f>
        <v>242.39999999999998</v>
      </c>
      <c r="E69" s="35">
        <f>D69/D151*100</f>
        <v>0.020547224115795473</v>
      </c>
      <c r="F69" s="3">
        <f>D69/B69*100</f>
        <v>66.72171758876961</v>
      </c>
      <c r="G69" s="3">
        <f t="shared" si="4"/>
        <v>60.98113207547169</v>
      </c>
      <c r="H69" s="47">
        <f>B69-D69</f>
        <v>120.90000000000003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76.3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8.51900393184797</v>
      </c>
      <c r="G71" s="1">
        <f t="shared" si="4"/>
        <v>5.88235294117647</v>
      </c>
      <c r="H71" s="44">
        <f t="shared" si="7"/>
        <v>69.8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119900.2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</f>
        <v>88726.20000000003</v>
      </c>
      <c r="E90" s="3">
        <f>D90/D151*100</f>
        <v>7.520945199434377</v>
      </c>
      <c r="F90" s="3">
        <f aca="true" t="shared" si="10" ref="F90:F96">D90/B90*100</f>
        <v>74.00004336940225</v>
      </c>
      <c r="G90" s="3">
        <f t="shared" si="8"/>
        <v>56.314251168635835</v>
      </c>
      <c r="H90" s="47">
        <f aca="true" t="shared" si="11" ref="H90:H96">B90-D90</f>
        <v>31173.99999999997</v>
      </c>
      <c r="I90" s="47">
        <f t="shared" si="9"/>
        <v>68829.29999999997</v>
      </c>
      <c r="K90" s="132"/>
    </row>
    <row r="91" spans="1:11" ht="18">
      <c r="A91" s="23" t="s">
        <v>3</v>
      </c>
      <c r="B91" s="42">
        <v>111446.4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</f>
        <v>82887.79999999999</v>
      </c>
      <c r="E91" s="1">
        <f>D91/D90*100</f>
        <v>93.4197565093512</v>
      </c>
      <c r="F91" s="1">
        <f t="shared" si="10"/>
        <v>74.37458724552789</v>
      </c>
      <c r="G91" s="1">
        <f t="shared" si="8"/>
        <v>56.415809641785145</v>
      </c>
      <c r="H91" s="44">
        <f t="shared" si="11"/>
        <v>28558.600000000006</v>
      </c>
      <c r="I91" s="44">
        <f t="shared" si="9"/>
        <v>64035.20000000001</v>
      </c>
      <c r="K91" s="132"/>
    </row>
    <row r="92" spans="1:11" ht="18">
      <c r="A92" s="23" t="s">
        <v>26</v>
      </c>
      <c r="B92" s="42">
        <v>1624.7</v>
      </c>
      <c r="C92" s="43">
        <v>2620.6</v>
      </c>
      <c r="D92" s="44">
        <f>48.5+5.1+5+1.3+22.8+67.3+62.7+3.5+1.4+40.6+112.7+571.4+55.5+1.7+2.4+3.1+83.6+0.9+1.4+3.5+0.9+23.5+44.4+1+13.6+0.7+42.8+22.3+44+0.7+4.6+0.7+0.7+13.7+56.1+1.6+31.5+0.9</f>
        <v>1398.1000000000001</v>
      </c>
      <c r="E92" s="1">
        <f>D92/D90*100</f>
        <v>1.5757465100500185</v>
      </c>
      <c r="F92" s="1">
        <f t="shared" si="10"/>
        <v>86.05280974949223</v>
      </c>
      <c r="G92" s="1">
        <f t="shared" si="8"/>
        <v>53.35037777608183</v>
      </c>
      <c r="H92" s="44">
        <f t="shared" si="11"/>
        <v>226.5999999999999</v>
      </c>
      <c r="I92" s="44">
        <f t="shared" si="9"/>
        <v>1222.4999999999998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6829.100000000003</v>
      </c>
      <c r="C94" s="43">
        <f>C90-C91-C92-C93</f>
        <v>8011.9</v>
      </c>
      <c r="D94" s="43">
        <f>D90-D91-D92-D93</f>
        <v>4440.3000000000375</v>
      </c>
      <c r="E94" s="1">
        <f>D94/D90*100</f>
        <v>5.004496980598781</v>
      </c>
      <c r="F94" s="1">
        <f t="shared" si="10"/>
        <v>65.02028085692164</v>
      </c>
      <c r="G94" s="1">
        <f>D94/C94*100</f>
        <v>55.421310800185196</v>
      </c>
      <c r="H94" s="44">
        <f t="shared" si="11"/>
        <v>2388.7999999999656</v>
      </c>
      <c r="I94" s="44">
        <f>C94-D94</f>
        <v>3571.599999999962</v>
      </c>
      <c r="K94" s="132"/>
    </row>
    <row r="95" spans="1:11" ht="18.75">
      <c r="A95" s="108" t="s">
        <v>12</v>
      </c>
      <c r="B95" s="128">
        <v>45810.4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</f>
        <v>41719.700000000004</v>
      </c>
      <c r="E95" s="107">
        <f>D95/D151*100</f>
        <v>3.5364027472927084</v>
      </c>
      <c r="F95" s="110">
        <f t="shared" si="10"/>
        <v>91.0703683006479</v>
      </c>
      <c r="G95" s="106">
        <f>D95/C95*100</f>
        <v>76.6262533129338</v>
      </c>
      <c r="H95" s="111">
        <f t="shared" si="11"/>
        <v>4090.699999999997</v>
      </c>
      <c r="I95" s="121">
        <f>C95-D95</f>
        <v>12726</v>
      </c>
      <c r="K95" s="132"/>
    </row>
    <row r="96" spans="1:11" ht="18.75" thickBot="1">
      <c r="A96" s="109" t="s">
        <v>84</v>
      </c>
      <c r="B96" s="113">
        <v>7371.9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16.149444986421283</v>
      </c>
      <c r="F96" s="117">
        <f t="shared" si="10"/>
        <v>91.39434881102567</v>
      </c>
      <c r="G96" s="118">
        <f>D96/C96*100</f>
        <v>62.67849999534856</v>
      </c>
      <c r="H96" s="122">
        <f t="shared" si="11"/>
        <v>634.3999999999987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9409.5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</f>
        <v>6670.399999999996</v>
      </c>
      <c r="E102" s="19">
        <f>D102/D151*100</f>
        <v>0.5654216325990185</v>
      </c>
      <c r="F102" s="19">
        <f>D102/B102*100</f>
        <v>70.890057920187</v>
      </c>
      <c r="G102" s="19">
        <f aca="true" t="shared" si="12" ref="G102:G149">D102/C102*100</f>
        <v>52.620617841027375</v>
      </c>
      <c r="H102" s="79">
        <f aca="true" t="shared" si="13" ref="H102:H107">B102-D102</f>
        <v>2739.100000000004</v>
      </c>
      <c r="I102" s="79">
        <f aca="true" t="shared" si="14" ref="I102:I149">C102-D102</f>
        <v>6006.000000000007</v>
      </c>
      <c r="K102" s="133"/>
    </row>
    <row r="103" spans="1:11" ht="18">
      <c r="A103" s="23" t="s">
        <v>3</v>
      </c>
      <c r="B103" s="89">
        <v>203.1</v>
      </c>
      <c r="C103" s="87">
        <v>259.1</v>
      </c>
      <c r="D103" s="87">
        <f>17.3+10+11+0.1+10.9+18.9+0.1+11+25.2+18.3+2.4+10.6+13.7</f>
        <v>149.49999999999997</v>
      </c>
      <c r="E103" s="83">
        <f>D103/D102*100</f>
        <v>2.2412449028544024</v>
      </c>
      <c r="F103" s="1">
        <f>D103/B103*100</f>
        <v>73.60905957656327</v>
      </c>
      <c r="G103" s="83">
        <f>D103/C103*100</f>
        <v>57.699729834040895</v>
      </c>
      <c r="H103" s="87">
        <f t="shared" si="13"/>
        <v>53.60000000000002</v>
      </c>
      <c r="I103" s="87">
        <f t="shared" si="14"/>
        <v>109.60000000000005</v>
      </c>
      <c r="K103" s="132"/>
    </row>
    <row r="104" spans="1:11" ht="18">
      <c r="A104" s="85" t="s">
        <v>49</v>
      </c>
      <c r="B104" s="74">
        <v>7610.2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</f>
        <v>5429.599999999999</v>
      </c>
      <c r="E104" s="1">
        <f>D104/D102*100</f>
        <v>81.39841688654357</v>
      </c>
      <c r="F104" s="1">
        <f aca="true" t="shared" si="15" ref="F104:F149">D104/B104*100</f>
        <v>71.34635095004073</v>
      </c>
      <c r="G104" s="1">
        <f t="shared" si="12"/>
        <v>52.532992762877804</v>
      </c>
      <c r="H104" s="44">
        <f t="shared" si="13"/>
        <v>2180.6000000000004</v>
      </c>
      <c r="I104" s="44">
        <f t="shared" si="14"/>
        <v>4906.000000000003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1596.1999999999998</v>
      </c>
      <c r="C106" s="88">
        <f>C102-C103-C104</f>
        <v>2081.7000000000007</v>
      </c>
      <c r="D106" s="88">
        <f>D102-D103-D104</f>
        <v>1091.2999999999965</v>
      </c>
      <c r="E106" s="84">
        <f>D106/D102*100</f>
        <v>16.36033821060202</v>
      </c>
      <c r="F106" s="84">
        <f t="shared" si="15"/>
        <v>68.36862548552793</v>
      </c>
      <c r="G106" s="84">
        <f t="shared" si="12"/>
        <v>52.423500024018644</v>
      </c>
      <c r="H106" s="123">
        <f>B106-D106</f>
        <v>504.9000000000033</v>
      </c>
      <c r="I106" s="123">
        <f t="shared" si="14"/>
        <v>990.4000000000042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356111.30000000005</v>
      </c>
      <c r="C107" s="81">
        <f>SUM(C108:C148)-C115-C119+C149-C140-C141-C109-C112-C122-C123-C138-C131-C129-C136</f>
        <v>519904.6</v>
      </c>
      <c r="D107" s="81">
        <f>SUM(D108:D148)-D115-D119+D149-D140-D141-D109-D112-D122-D123-D138-D131-D129-D136</f>
        <v>330169.1</v>
      </c>
      <c r="E107" s="82">
        <f>D107/D151*100</f>
        <v>27.98703999096736</v>
      </c>
      <c r="F107" s="82">
        <f>D107/B107*100</f>
        <v>92.71514270959668</v>
      </c>
      <c r="G107" s="82">
        <f t="shared" si="12"/>
        <v>63.505708547298866</v>
      </c>
      <c r="H107" s="81">
        <f t="shared" si="13"/>
        <v>25942.20000000007</v>
      </c>
      <c r="I107" s="81">
        <f t="shared" si="14"/>
        <v>189735.5</v>
      </c>
    </row>
    <row r="108" spans="1:9" ht="37.5">
      <c r="A108" s="28" t="s">
        <v>53</v>
      </c>
      <c r="B108" s="71">
        <v>2843.3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12.6+3.2+110.8+149.9+0.1+86+66+19.9+30.9+1.3+4.4+3.9+8.5+1.6+0.1+167.2+12.2+0.7+2+1.4+0.1+115.6+14.7+10.7+8.1+0.6+3.1+4.1+2.8-0.2+122.3+40.3+0.6+1.6+1.5+0.1+131+0.3+1.6+2.9+14.2+140+2+0.9+3.7+15.5+3.2+1.5+3.5+0.3+5+1.2-0.5+123.5+3.7</f>
        <v>1462.2000000000005</v>
      </c>
      <c r="E108" s="6">
        <f>D108/D107*100</f>
        <v>0.4428639748540976</v>
      </c>
      <c r="F108" s="6">
        <f t="shared" si="15"/>
        <v>51.4261597439595</v>
      </c>
      <c r="G108" s="6">
        <f t="shared" si="12"/>
        <v>35.70172868444185</v>
      </c>
      <c r="H108" s="61">
        <f aca="true" t="shared" si="16" ref="H108:H149">B108-D108</f>
        <v>1381.0999999999997</v>
      </c>
      <c r="I108" s="61">
        <f t="shared" si="14"/>
        <v>2633.3999999999996</v>
      </c>
    </row>
    <row r="109" spans="1:9" ht="18">
      <c r="A109" s="23" t="s">
        <v>26</v>
      </c>
      <c r="B109" s="74">
        <v>1714.3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44.41936807550266</v>
      </c>
      <c r="F109" s="1">
        <f t="shared" si="15"/>
        <v>37.8871842734644</v>
      </c>
      <c r="G109" s="1">
        <f t="shared" si="12"/>
        <v>24.660186802338828</v>
      </c>
      <c r="H109" s="44">
        <f t="shared" si="16"/>
        <v>1064.7999999999997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</f>
        <v>319</v>
      </c>
      <c r="E110" s="6">
        <f>D110/D107*100</f>
        <v>0.09661715769283073</v>
      </c>
      <c r="F110" s="6">
        <f>D110/B110*100</f>
        <v>32.09901388609378</v>
      </c>
      <c r="G110" s="6">
        <f t="shared" si="12"/>
        <v>27.13969712438319</v>
      </c>
      <c r="H110" s="61">
        <f t="shared" si="16"/>
        <v>674.8</v>
      </c>
      <c r="I110" s="61">
        <f t="shared" si="14"/>
        <v>856.4000000000001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0.009237690625803567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2250.5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</f>
        <v>1781.3000000000002</v>
      </c>
      <c r="E114" s="6">
        <f>D114/D107*100</f>
        <v>0.5395114200571769</v>
      </c>
      <c r="F114" s="6">
        <f t="shared" si="15"/>
        <v>79.1512997111753</v>
      </c>
      <c r="G114" s="6">
        <f t="shared" si="12"/>
        <v>59.38656442740458</v>
      </c>
      <c r="H114" s="61">
        <f t="shared" si="16"/>
        <v>469.1999999999998</v>
      </c>
      <c r="I114" s="61">
        <f t="shared" si="14"/>
        <v>1218.1999999999998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169</v>
      </c>
      <c r="C117" s="61">
        <f>99+100</f>
        <v>199</v>
      </c>
      <c r="D117" s="72">
        <f>18</f>
        <v>18</v>
      </c>
      <c r="E117" s="6">
        <f>D117/D107*100</f>
        <v>0.005451751844736531</v>
      </c>
      <c r="F117" s="6">
        <f>D117/B117*100</f>
        <v>10.650887573964498</v>
      </c>
      <c r="G117" s="6">
        <f t="shared" si="12"/>
        <v>9.045226130653267</v>
      </c>
      <c r="H117" s="61">
        <f t="shared" si="16"/>
        <v>151</v>
      </c>
      <c r="I117" s="61">
        <f t="shared" si="14"/>
        <v>181</v>
      </c>
    </row>
    <row r="118" spans="1:9" s="2" customFormat="1" ht="18.75">
      <c r="A118" s="16" t="s">
        <v>15</v>
      </c>
      <c r="B118" s="73">
        <v>289.6</v>
      </c>
      <c r="C118" s="53">
        <v>422.8</v>
      </c>
      <c r="D118" s="72">
        <f>39+5+6.2+39.1+4.9+0.4+0.8+39+0.1+5.5+0.9+39+4.8+1.3+39-0.1+0.8+0.4+5+0.8+5.1+0.2+0.4+2.2+3.5+39</f>
        <v>282.30000000000007</v>
      </c>
      <c r="E118" s="6">
        <f>D118/D107*100</f>
        <v>0.08550164143161794</v>
      </c>
      <c r="F118" s="6">
        <f t="shared" si="15"/>
        <v>97.47928176795581</v>
      </c>
      <c r="G118" s="6">
        <f t="shared" si="12"/>
        <v>66.76915799432356</v>
      </c>
      <c r="H118" s="61">
        <f t="shared" si="16"/>
        <v>7.2999999999999545</v>
      </c>
      <c r="I118" s="61">
        <f t="shared" si="14"/>
        <v>140.49999999999994</v>
      </c>
    </row>
    <row r="119" spans="1:9" s="32" customFormat="1" ht="18">
      <c r="A119" s="33" t="s">
        <v>44</v>
      </c>
      <c r="B119" s="74">
        <v>234.2</v>
      </c>
      <c r="C119" s="44">
        <v>351.4</v>
      </c>
      <c r="D119" s="75">
        <f>39+39.1+39+39.1+39+39</f>
        <v>234.2</v>
      </c>
      <c r="E119" s="1">
        <f>D119/D118*100</f>
        <v>82.96138859369464</v>
      </c>
      <c r="F119" s="1">
        <f t="shared" si="15"/>
        <v>100</v>
      </c>
      <c r="G119" s="1">
        <f t="shared" si="12"/>
        <v>66.64769493454753</v>
      </c>
      <c r="H119" s="44">
        <f t="shared" si="16"/>
        <v>0</v>
      </c>
      <c r="I119" s="44">
        <f t="shared" si="14"/>
        <v>117.19999999999999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160</v>
      </c>
      <c r="C121" s="53">
        <v>520</v>
      </c>
      <c r="D121" s="76">
        <f>49.4+11+30.6</f>
        <v>91</v>
      </c>
      <c r="E121" s="17">
        <f>D121/D107*100</f>
        <v>0.027561634326168018</v>
      </c>
      <c r="F121" s="6">
        <f t="shared" si="15"/>
        <v>56.875</v>
      </c>
      <c r="G121" s="6">
        <f t="shared" si="12"/>
        <v>17.5</v>
      </c>
      <c r="H121" s="61">
        <f t="shared" si="16"/>
        <v>69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29416.9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8.418201461008918</v>
      </c>
      <c r="F124" s="6">
        <f t="shared" si="15"/>
        <v>94.48412307211159</v>
      </c>
      <c r="G124" s="6">
        <f t="shared" si="12"/>
        <v>66.34307837726877</v>
      </c>
      <c r="H124" s="61">
        <f t="shared" si="16"/>
        <v>1622.6000000000058</v>
      </c>
      <c r="I124" s="61">
        <f t="shared" si="14"/>
        <v>14100.5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0.024320870729574635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0.005966639518961647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1079.5</v>
      </c>
      <c r="C128" s="53">
        <v>1253.3</v>
      </c>
      <c r="D128" s="76">
        <f>6.5+6.7+0.9+10.2+6.4+2.4+29+2.5+26.7+1.1+7.5+20.9+3.3+0.1+0.6+54.3+6.4+19+6.4-0.2+0.9+1+0.1+24+11.8+60.3+1.8+4+2+10.5+0.5+0.1+1.1+56.8+0.1-0.1+8.7+10.4+6.4+43.4</f>
        <v>454.5</v>
      </c>
      <c r="E128" s="17">
        <f>D128/D107*100</f>
        <v>0.13765673407959741</v>
      </c>
      <c r="F128" s="6">
        <f t="shared" si="15"/>
        <v>42.10282538212135</v>
      </c>
      <c r="G128" s="6">
        <f t="shared" si="12"/>
        <v>36.26426234740286</v>
      </c>
      <c r="H128" s="61">
        <f t="shared" si="16"/>
        <v>625</v>
      </c>
      <c r="I128" s="61">
        <f t="shared" si="14"/>
        <v>798.8</v>
      </c>
    </row>
    <row r="129" spans="1:9" s="32" customFormat="1" ht="18">
      <c r="A129" s="23" t="s">
        <v>89</v>
      </c>
      <c r="B129" s="74">
        <v>334.5</v>
      </c>
      <c r="C129" s="44">
        <v>459.6</v>
      </c>
      <c r="D129" s="75">
        <f>6.4+6.4+6.4+6.4+6.4+24+6.4+56.8+6.4+6.4</f>
        <v>132</v>
      </c>
      <c r="E129" s="1">
        <f>D129/D128*100</f>
        <v>29.042904290429046</v>
      </c>
      <c r="F129" s="1">
        <f>D129/B129*100</f>
        <v>39.46188340807175</v>
      </c>
      <c r="G129" s="1">
        <f t="shared" si="12"/>
        <v>28.720626631853786</v>
      </c>
      <c r="H129" s="44">
        <f t="shared" si="16"/>
        <v>202.5</v>
      </c>
      <c r="I129" s="44">
        <f t="shared" si="14"/>
        <v>327.6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0.28052291992194306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81.1</v>
      </c>
      <c r="C134" s="53">
        <v>108.1</v>
      </c>
      <c r="D134" s="76">
        <f>3.8+10.3+1.3+2-0.1+1.7</f>
        <v>19</v>
      </c>
      <c r="E134" s="17">
        <f>D134/D107*100</f>
        <v>0.0057546269472218935</v>
      </c>
      <c r="F134" s="6">
        <f t="shared" si="15"/>
        <v>23.427866831072752</v>
      </c>
      <c r="G134" s="6">
        <f t="shared" si="12"/>
        <v>17.576318223866792</v>
      </c>
      <c r="H134" s="61">
        <f t="shared" si="16"/>
        <v>62.099999999999994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430</v>
      </c>
      <c r="C135" s="53">
        <v>626.8</v>
      </c>
      <c r="D135" s="76">
        <f>1.2+14.1+4</f>
        <v>19.299999999999997</v>
      </c>
      <c r="E135" s="17">
        <f>D135/D107*100</f>
        <v>0.005845489477967501</v>
      </c>
      <c r="F135" s="6">
        <f t="shared" si="15"/>
        <v>4.488372093023255</v>
      </c>
      <c r="G135" s="6">
        <f t="shared" si="12"/>
        <v>3.079132099553286</v>
      </c>
      <c r="H135" s="61">
        <f t="shared" si="16"/>
        <v>410.7</v>
      </c>
      <c r="I135" s="61">
        <f t="shared" si="14"/>
        <v>607.5</v>
      </c>
    </row>
    <row r="136" spans="1:9" s="32" customFormat="1" ht="18">
      <c r="A136" s="23" t="s">
        <v>89</v>
      </c>
      <c r="B136" s="74">
        <v>270</v>
      </c>
      <c r="C136" s="44">
        <v>400</v>
      </c>
      <c r="D136" s="75">
        <f>1.2+4</f>
        <v>5.2</v>
      </c>
      <c r="E136" s="1"/>
      <c r="F136" s="6">
        <f>D136/B136*100</f>
        <v>1.925925925925926</v>
      </c>
      <c r="G136" s="1">
        <f>D136/C136*100</f>
        <v>1.3</v>
      </c>
      <c r="H136" s="44">
        <f>B136-D136</f>
        <v>264.8</v>
      </c>
      <c r="I136" s="44">
        <f>C136-D136</f>
        <v>394.8</v>
      </c>
    </row>
    <row r="137" spans="1:9" s="2" customFormat="1" ht="37.5">
      <c r="A137" s="16" t="s">
        <v>85</v>
      </c>
      <c r="B137" s="73">
        <v>291.4</v>
      </c>
      <c r="C137" s="53">
        <v>381.2</v>
      </c>
      <c r="D137" s="76">
        <f>0.5+1.3+15.9+33.5+3+0.6+15.2+1.3+36.5+1.9+0.3+0.3+0.6+5+2+16.5+0.1+0.5+1.2+18.6-0.1+0.3+0.5+0.5+16+2+17.3+2.1+0.4+0.7+25.9+2.2+17.9</f>
        <v>240.49999999999997</v>
      </c>
      <c r="E137" s="17">
        <f>D137/D107*100</f>
        <v>0.07284146214772975</v>
      </c>
      <c r="F137" s="6">
        <f>D137/B137*100</f>
        <v>82.53260123541524</v>
      </c>
      <c r="G137" s="6">
        <f>D137/C137*100</f>
        <v>63.09024134312696</v>
      </c>
      <c r="H137" s="61">
        <f t="shared" si="16"/>
        <v>50.900000000000006</v>
      </c>
      <c r="I137" s="61">
        <f t="shared" si="14"/>
        <v>140.70000000000002</v>
      </c>
    </row>
    <row r="138" spans="1:9" s="32" customFormat="1" ht="18">
      <c r="A138" s="23" t="s">
        <v>26</v>
      </c>
      <c r="B138" s="74">
        <v>234.6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89.31392931392934</v>
      </c>
      <c r="F138" s="1">
        <f t="shared" si="15"/>
        <v>91.5601023017903</v>
      </c>
      <c r="G138" s="1">
        <f>D138/C138*100</f>
        <v>70.17314603070892</v>
      </c>
      <c r="H138" s="44">
        <f t="shared" si="16"/>
        <v>19.799999999999983</v>
      </c>
      <c r="I138" s="44">
        <f t="shared" si="14"/>
        <v>91.30000000000001</v>
      </c>
    </row>
    <row r="139" spans="1:9" s="2" customFormat="1" ht="18.75">
      <c r="A139" s="16" t="s">
        <v>101</v>
      </c>
      <c r="B139" s="73">
        <v>1170.1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</f>
        <v>993.4999999999999</v>
      </c>
      <c r="E139" s="17">
        <f>D139/D107*100</f>
        <v>0.30090641431920795</v>
      </c>
      <c r="F139" s="6">
        <f t="shared" si="15"/>
        <v>84.9072728826596</v>
      </c>
      <c r="G139" s="6">
        <f t="shared" si="12"/>
        <v>65.68160782758163</v>
      </c>
      <c r="H139" s="61">
        <f t="shared" si="16"/>
        <v>176.60000000000002</v>
      </c>
      <c r="I139" s="61">
        <f t="shared" si="14"/>
        <v>519.1000000000003</v>
      </c>
    </row>
    <row r="140" spans="1:9" s="32" customFormat="1" ht="18">
      <c r="A140" s="33" t="s">
        <v>44</v>
      </c>
      <c r="B140" s="74">
        <v>915</v>
      </c>
      <c r="C140" s="44">
        <f>1063.5+115.2</f>
        <v>1178.7</v>
      </c>
      <c r="D140" s="75">
        <f>26+59.9+27.3+57.1-0.1+46.3+42.7-0.1+36.4+51.8+8.5+28+53.1+4.3+35.3+82.1+45.8+73.5+42.3+73.9-0.1+13.8</f>
        <v>807.7999999999998</v>
      </c>
      <c r="E140" s="1">
        <f>D140/D139*100</f>
        <v>81.30850528434826</v>
      </c>
      <c r="F140" s="1">
        <f aca="true" t="shared" si="17" ref="F140:F148">D140/B140*100</f>
        <v>88.28415300546446</v>
      </c>
      <c r="G140" s="1">
        <f t="shared" si="12"/>
        <v>68.53312971918213</v>
      </c>
      <c r="H140" s="44">
        <f t="shared" si="16"/>
        <v>107.20000000000016</v>
      </c>
      <c r="I140" s="44">
        <f t="shared" si="14"/>
        <v>370.9000000000002</v>
      </c>
    </row>
    <row r="141" spans="1:9" s="32" customFormat="1" ht="18">
      <c r="A141" s="23" t="s">
        <v>26</v>
      </c>
      <c r="B141" s="74">
        <v>25.1</v>
      </c>
      <c r="C141" s="44">
        <v>37.5</v>
      </c>
      <c r="D141" s="75">
        <f>0.4+5.6+0.6+6+0.1+3.7+0.1+0.4+1+0.3+0.3+0.3+0.2-0.1</f>
        <v>18.9</v>
      </c>
      <c r="E141" s="1">
        <f>D141/D139*100</f>
        <v>1.902365374937091</v>
      </c>
      <c r="F141" s="1">
        <f t="shared" si="17"/>
        <v>75.29880478087648</v>
      </c>
      <c r="G141" s="1">
        <f>D141/C141*100</f>
        <v>50.4</v>
      </c>
      <c r="H141" s="44">
        <f t="shared" si="16"/>
        <v>6.200000000000003</v>
      </c>
      <c r="I141" s="44">
        <f t="shared" si="14"/>
        <v>18.6</v>
      </c>
    </row>
    <row r="142" spans="1:9" s="2" customFormat="1" ht="18.75" customHeight="1">
      <c r="A142" s="18" t="s">
        <v>57</v>
      </c>
      <c r="B142" s="73">
        <v>1851.9</v>
      </c>
      <c r="C142" s="53">
        <f>200+300+1250+175</f>
        <v>1925</v>
      </c>
      <c r="D142" s="76">
        <f>300+200+174</f>
        <v>674</v>
      </c>
      <c r="E142" s="17">
        <f>D142/D107*100</f>
        <v>0.20413781907513456</v>
      </c>
      <c r="F142" s="99">
        <f t="shared" si="17"/>
        <v>36.39505372860305</v>
      </c>
      <c r="G142" s="6">
        <f t="shared" si="12"/>
        <v>35.01298701298701</v>
      </c>
      <c r="H142" s="61">
        <f t="shared" si="16"/>
        <v>1177.9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34416.2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</f>
        <v>28966.299999999992</v>
      </c>
      <c r="E144" s="17">
        <f>D144/D107*100</f>
        <v>8.773171081121763</v>
      </c>
      <c r="F144" s="99">
        <f t="shared" si="17"/>
        <v>84.16472475171575</v>
      </c>
      <c r="G144" s="6">
        <f t="shared" si="12"/>
        <v>49.85825503078455</v>
      </c>
      <c r="H144" s="61">
        <f t="shared" si="16"/>
        <v>5449.900000000005</v>
      </c>
      <c r="I144" s="61">
        <f t="shared" si="14"/>
        <v>29131.00000000001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182.1</v>
      </c>
      <c r="C146" s="53">
        <v>234</v>
      </c>
      <c r="D146" s="76">
        <f>19.2+57.2</f>
        <v>76.4</v>
      </c>
      <c r="E146" s="17">
        <f>D146/D107*100</f>
        <v>0.02313965782988172</v>
      </c>
      <c r="F146" s="99">
        <f t="shared" si="17"/>
        <v>41.954969796814936</v>
      </c>
      <c r="G146" s="6">
        <f t="shared" si="12"/>
        <v>32.64957264957265</v>
      </c>
      <c r="H146" s="61">
        <f t="shared" si="16"/>
        <v>105.69999999999999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8262.7</v>
      </c>
      <c r="C147" s="53">
        <v>10550.8</v>
      </c>
      <c r="D147" s="76">
        <f>1601.8+39.7+92.5+565.2+121.3+853.6+638.8+424+800.9+24.5+1.5+318.7+33.7+748.2+470.6+626.9+12.3+30.7-0.1</f>
        <v>7404.799999999998</v>
      </c>
      <c r="E147" s="17">
        <f>D147/D107*100</f>
        <v>2.2427295588836142</v>
      </c>
      <c r="F147" s="99">
        <f t="shared" si="17"/>
        <v>89.61719534776765</v>
      </c>
      <c r="G147" s="6">
        <f t="shared" si="12"/>
        <v>70.18235584031541</v>
      </c>
      <c r="H147" s="61">
        <f t="shared" si="16"/>
        <v>857.9000000000024</v>
      </c>
      <c r="I147" s="61">
        <f t="shared" si="14"/>
        <v>3146.000000000001</v>
      </c>
      <c r="K147" s="38"/>
      <c r="L147" s="38"/>
    </row>
    <row r="148" spans="1:12" s="2" customFormat="1" ht="19.5" customHeight="1">
      <c r="A148" s="16" t="s">
        <v>51</v>
      </c>
      <c r="B148" s="73">
        <f>241378.8+6381</f>
        <v>247759.8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+1191.3+1363.7+1934+6288.1+1861.2+2038.1</f>
        <v>238040.2</v>
      </c>
      <c r="E148" s="17">
        <f>D148/D107*100</f>
        <v>72.09644997063627</v>
      </c>
      <c r="F148" s="6">
        <f t="shared" si="17"/>
        <v>96.07700684291804</v>
      </c>
      <c r="G148" s="6">
        <f t="shared" si="12"/>
        <v>65.7435765149471</v>
      </c>
      <c r="H148" s="61">
        <f t="shared" si="16"/>
        <v>9719.599999999977</v>
      </c>
      <c r="I148" s="61">
        <f t="shared" si="14"/>
        <v>124033.5</v>
      </c>
      <c r="K148" s="91"/>
      <c r="L148" s="38"/>
    </row>
    <row r="149" spans="1:12" s="2" customFormat="1" ht="18.75">
      <c r="A149" s="16" t="s">
        <v>104</v>
      </c>
      <c r="B149" s="73">
        <v>22113.9</v>
      </c>
      <c r="C149" s="53">
        <v>29485.2</v>
      </c>
      <c r="D149" s="76">
        <f>819+819+819.1+819+819+819.1+819+819+819.1+819+819+819.1+819.1+819+819+819+819.1+819+819+819+819.1+819+819+819.1+819</f>
        <v>20475.8</v>
      </c>
      <c r="E149" s="17">
        <f>D149/D107*100</f>
        <v>6.201610023469792</v>
      </c>
      <c r="F149" s="6">
        <f t="shared" si="15"/>
        <v>92.59244185783602</v>
      </c>
      <c r="G149" s="6">
        <f t="shared" si="12"/>
        <v>69.44433139337701</v>
      </c>
      <c r="H149" s="61">
        <f t="shared" si="16"/>
        <v>1638.1000000000022</v>
      </c>
      <c r="I149" s="61">
        <f t="shared" si="14"/>
        <v>9009.400000000001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368797.80000000005</v>
      </c>
      <c r="C150" s="77">
        <f>C43+C69+C72+C77+C79+C87+C102+C107+C100+C84+C98</f>
        <v>536128.4</v>
      </c>
      <c r="D150" s="53">
        <f>D43+D69+D72+D77+D79+D87+D102+D107+D100+D84+D98</f>
        <v>338340.39999999997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1383132.9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1179721.4</v>
      </c>
      <c r="E151" s="31">
        <v>100</v>
      </c>
      <c r="F151" s="3">
        <f>D151/B151*100</f>
        <v>85.2934233579434</v>
      </c>
      <c r="G151" s="3">
        <f aca="true" t="shared" si="18" ref="G151:G157">D151/C151*100</f>
        <v>62.906044432286855</v>
      </c>
      <c r="H151" s="47">
        <f aca="true" t="shared" si="19" ref="H151:H157">B151-D151</f>
        <v>203411.5</v>
      </c>
      <c r="I151" s="47">
        <f aca="true" t="shared" si="20" ref="I151:I157">C151-D151</f>
        <v>695649.0999999996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552611.1</v>
      </c>
      <c r="C152" s="60">
        <f>C8+C20+C34+C52+C60+C91+C115+C119+C46+C140+C131+C103</f>
        <v>737272.2999999999</v>
      </c>
      <c r="D152" s="60">
        <f>D8+D20+D34+D52+D60+D91+D115+D119+D46+D140+D131+D103</f>
        <v>452428.7999999999</v>
      </c>
      <c r="E152" s="6">
        <f>D152/D151*100</f>
        <v>38.35047834175085</v>
      </c>
      <c r="F152" s="6">
        <f aca="true" t="shared" si="21" ref="F152:F157">D152/B152*100</f>
        <v>81.87110248056905</v>
      </c>
      <c r="G152" s="6">
        <f t="shared" si="18"/>
        <v>61.36522421905718</v>
      </c>
      <c r="H152" s="61">
        <f t="shared" si="19"/>
        <v>100182.3000000001</v>
      </c>
      <c r="I152" s="72">
        <f t="shared" si="20"/>
        <v>284843.50000000006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68634.5</v>
      </c>
      <c r="C153" s="61">
        <f>C11+C23+C36+C55+C62+C92+C49+C141+C109+C112+C96+C138</f>
        <v>102533.8</v>
      </c>
      <c r="D153" s="61">
        <f>D11+D23+D36+D55+D62+D92+D49+D141+D109+D112+D96+D138</f>
        <v>57981.40000000001</v>
      </c>
      <c r="E153" s="6">
        <f>D153/D151*100</f>
        <v>4.914838367770561</v>
      </c>
      <c r="F153" s="6">
        <f t="shared" si="21"/>
        <v>84.47850570777089</v>
      </c>
      <c r="G153" s="6">
        <f t="shared" si="18"/>
        <v>56.54857227567886</v>
      </c>
      <c r="H153" s="61">
        <f t="shared" si="19"/>
        <v>10653.099999999991</v>
      </c>
      <c r="I153" s="72">
        <f t="shared" si="20"/>
        <v>44552.399999999994</v>
      </c>
      <c r="K153" s="39"/>
      <c r="L153" s="90"/>
    </row>
    <row r="154" spans="1:12" ht="18.75">
      <c r="A154" s="18" t="s">
        <v>1</v>
      </c>
      <c r="B154" s="60">
        <f>B22+B10+B54+B48+B61+B35+B123</f>
        <v>23041.300000000003</v>
      </c>
      <c r="C154" s="60">
        <f>C22+C10+C54+C48+C61+C35+C123</f>
        <v>28689.7</v>
      </c>
      <c r="D154" s="60">
        <f>D22+D10+D54+D48+D61+D35+D123</f>
        <v>20057.699999999997</v>
      </c>
      <c r="E154" s="6">
        <f>D154/D151*100</f>
        <v>1.7002065063836256</v>
      </c>
      <c r="F154" s="6">
        <f t="shared" si="21"/>
        <v>87.05107784717005</v>
      </c>
      <c r="G154" s="6">
        <f t="shared" si="18"/>
        <v>69.91254701164529</v>
      </c>
      <c r="H154" s="61">
        <f t="shared" si="19"/>
        <v>2983.600000000006</v>
      </c>
      <c r="I154" s="72">
        <f t="shared" si="20"/>
        <v>8632.000000000004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19028</v>
      </c>
      <c r="C155" s="60">
        <f>C12+C24+C104+C63+C38+C93+C129+C56+C136</f>
        <v>26130.600000000002</v>
      </c>
      <c r="D155" s="60">
        <f>D12+D24+D104+D63+D38+D93+D129+D56+D136</f>
        <v>14179</v>
      </c>
      <c r="E155" s="6">
        <f>D155/D151*100</f>
        <v>1.201893938687558</v>
      </c>
      <c r="F155" s="6">
        <f t="shared" si="21"/>
        <v>74.51650199705698</v>
      </c>
      <c r="G155" s="6">
        <f t="shared" si="18"/>
        <v>54.26205291880017</v>
      </c>
      <c r="H155" s="61">
        <f>B155-D155</f>
        <v>4849</v>
      </c>
      <c r="I155" s="72">
        <f t="shared" si="20"/>
        <v>11951.600000000002</v>
      </c>
      <c r="K155" s="39"/>
      <c r="L155" s="90"/>
    </row>
    <row r="156" spans="1:12" ht="18.75">
      <c r="A156" s="18" t="s">
        <v>2</v>
      </c>
      <c r="B156" s="60">
        <f>B9+B21+B47+B53+B122</f>
        <v>85.7</v>
      </c>
      <c r="C156" s="60">
        <f>C9+C21+C47+C53+C122</f>
        <v>106.9</v>
      </c>
      <c r="D156" s="60">
        <f>D9+D21+D47+D53+D122</f>
        <v>24.700000000000003</v>
      </c>
      <c r="E156" s="6">
        <f>D156/D151*100</f>
        <v>0.002093714668564968</v>
      </c>
      <c r="F156" s="6">
        <f t="shared" si="21"/>
        <v>28.821470245040842</v>
      </c>
      <c r="G156" s="6">
        <f t="shared" si="18"/>
        <v>23.10570626753976</v>
      </c>
      <c r="H156" s="61">
        <f t="shared" si="19"/>
        <v>61</v>
      </c>
      <c r="I156" s="72">
        <f t="shared" si="20"/>
        <v>82.2</v>
      </c>
      <c r="K156" s="39"/>
      <c r="L156" s="40"/>
    </row>
    <row r="157" spans="1:12" ht="19.5" thickBot="1">
      <c r="A157" s="125" t="s">
        <v>28</v>
      </c>
      <c r="B157" s="78">
        <f>B151-B152-B153-B154-B155-B156</f>
        <v>719732.2999999999</v>
      </c>
      <c r="C157" s="78">
        <f>C151-C152-C153-C154-C155-C156</f>
        <v>980637.1999999997</v>
      </c>
      <c r="D157" s="78">
        <f>D151-D152-D153-D154-D155-D156</f>
        <v>635049.8000000002</v>
      </c>
      <c r="E157" s="36">
        <f>D157/D151*100</f>
        <v>53.830489130738854</v>
      </c>
      <c r="F157" s="36">
        <f t="shared" si="21"/>
        <v>88.23416706461559</v>
      </c>
      <c r="G157" s="36">
        <f t="shared" si="18"/>
        <v>64.7588935031223</v>
      </c>
      <c r="H157" s="126">
        <f t="shared" si="19"/>
        <v>84682.49999999977</v>
      </c>
      <c r="I157" s="126">
        <f t="shared" si="20"/>
        <v>345587.39999999956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1179721.4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1179721.4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2017-09-08T13:21:40Z</cp:lastPrinted>
  <dcterms:created xsi:type="dcterms:W3CDTF">2000-06-20T04:48:00Z</dcterms:created>
  <dcterms:modified xsi:type="dcterms:W3CDTF">2017-09-12T05:06:53Z</dcterms:modified>
  <cp:category/>
  <cp:version/>
  <cp:contentType/>
  <cp:contentStatus/>
</cp:coreProperties>
</file>